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I26" i="1" l="1"/>
  <c r="H26" i="1"/>
  <c r="I40" i="1"/>
  <c r="I39" i="1"/>
  <c r="I34" i="1"/>
  <c r="I33" i="1"/>
  <c r="H40" i="1"/>
  <c r="H39" i="1"/>
  <c r="H34" i="1"/>
  <c r="H33" i="1"/>
  <c r="H20" i="1"/>
  <c r="I10" i="1"/>
  <c r="H10" i="1"/>
  <c r="B20" i="1"/>
  <c r="C10" i="1"/>
  <c r="B10" i="1"/>
  <c r="B37" i="1"/>
  <c r="C37" i="1"/>
  <c r="C36" i="1"/>
  <c r="B36" i="1"/>
  <c r="D25" i="1" l="1"/>
  <c r="E25" i="1" s="1"/>
  <c r="I24" i="1"/>
  <c r="H24" i="1"/>
  <c r="K43" i="1" l="1"/>
  <c r="F8" i="3"/>
  <c r="F3" i="3"/>
  <c r="J43" i="1"/>
  <c r="E8" i="3"/>
  <c r="E3" i="3"/>
  <c r="F4" i="3"/>
  <c r="E4" i="3"/>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<sst xmlns="http://schemas.openxmlformats.org/spreadsheetml/2006/main" count="128" uniqueCount="94">
  <si>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</si>
  <si>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</si>
  <si>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</si>
  <si>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</si>
  <si>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</si>
  <si>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</si>
  <si>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</si>
  <si>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</si>
  <si>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</si>
  <si>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</si>
  <si>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</si>
  <si>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</si>
  <si>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</si>
  <si>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</si>
  <si>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</si>
  <si>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</si>
  <si>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</si>
  <si>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</si>
  <si>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</si>
  <si>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</si>
  <si>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</si>
  <si>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</si>
  <si>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</si>
  <si>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</si>
  <si>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</si>
  <si>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</si>
  <si>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</si>
  <si>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</si>
  <si>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</si>
  <si>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</si>
  <si>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</si>
  <si>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</si>
  <si>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</si>
  <si>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</si>
  <si>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</si>
  <si>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</si>
  <si>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</si>
  <si>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</si>
  <si>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</si>
  <si>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</si>
  <si>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</si>
  <si>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</si>
  <si>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</si>
  <si>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</si>
  <si>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</si>
  <si>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</si>
  <si>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</si>
  <si>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</si>
  <si>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</si>
  <si>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</si>
  <si>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</si>
  <si>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</si>
  <si>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</si>
  <si>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</si>
  <si>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</si>
  <si>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</si>
  <si>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</si>
  <si>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</si>
  <si>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</si>
  <si>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</si>
  <si>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</si>
  <si>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</si>
  <si>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</si>
  <si>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</si>
  <si>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</si>
  <si>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Summer I 2017</t>
  </si>
  <si>
    <t>Kelley Business**</t>
  </si>
  <si>
    <t>Social Work**</t>
  </si>
  <si>
    <t>** Heads and Credits in Kelley School of Business and School of Social Work adjusted to include GRD1 census enrollment, which is officially counted as part of summer I. Kelley School of Business was the only school with GRD1 enrollment for Summer 2017.</t>
  </si>
  <si>
    <t>5/16/2017 - Census</t>
  </si>
  <si>
    <t xml:space="preserve">+5 ug; -9 grad/prof </t>
  </si>
  <si>
    <t>-61 ug; -15 grad; -30 non-degree</t>
  </si>
  <si>
    <t>-156 ug; -14 grad; -1 non-degree</t>
  </si>
  <si>
    <t>+1 non-degree</t>
  </si>
  <si>
    <t>+6 ug; -26 grad/prof</t>
  </si>
  <si>
    <t>-25 ug; +0 grad; -1 non-degree</t>
  </si>
  <si>
    <t>+16 ug; -7 grad; +5 non-degree</t>
  </si>
  <si>
    <t>-39 ug; +15 grad; -3 non-degree</t>
  </si>
  <si>
    <t>-46 grad/prof</t>
  </si>
  <si>
    <t>-151 ug; +6 grad; +26 non-degree</t>
  </si>
  <si>
    <t>-12 ug; -17 grad/prof</t>
  </si>
  <si>
    <t>-75 ug; +23 grad/prof; +2 non-degree</t>
  </si>
  <si>
    <t>-3 ug; -1 grad</t>
  </si>
  <si>
    <t>+16 ug; +8 grad</t>
  </si>
  <si>
    <t>-41 ug; -14 grad</t>
  </si>
  <si>
    <t>-37 ug; -1 grad</t>
  </si>
  <si>
    <t>-108 ug; +23 grad; +4 non-degree</t>
  </si>
  <si>
    <t>+0 ug; -10 grad</t>
  </si>
  <si>
    <t>-161 ug; -7 high school; -139 non-degree</t>
  </si>
  <si>
    <t>Office of Institutional Research and Decision Support 5/16/2017</t>
  </si>
  <si>
    <t>5/17/2016</t>
  </si>
  <si>
    <t>5/16/2017</t>
  </si>
  <si>
    <t>5/18/2016</t>
  </si>
  <si>
    <t>#Students enrolled at both IN and CO are counted once. There were a total of 7 students enrolled at both campuses in Summer I 2017 and 10 students enrolled at both campuses in Summer I 2016. Credits are not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</si>
</sst>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sz val="11"/>
      <color rgb="FFC00000"/>
      <name val="Calibri"/>
      <family val="2"/>
      <scheme val="minor"/>
    </font>
    <font>
      <b/>
      <sz val="11"/>
      <color rgb="FFC00000"/>
      <name val="Calibri"/>
      <family val="2"/>
      <scheme val="minor"/>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0" fontId="11" fillId="0" borderId="0"/>
    <xf numFmtId="0" fontId="12" fillId="0" borderId="0"/>
    <xf numFmtId="0" fontId="36" fillId="0" borderId="0" applyNumberFormat="0" applyFill="0" applyBorder="0" applyAlignment="0" applyProtection="0"/>
  </cellStyleXfs>
  <cellXfs count="192">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166" fontId="12" fillId="0" borderId="24"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164" fontId="35" fillId="3" borderId="1" xfId="0" applyNumberFormat="1" applyFont="1" applyFill="1" applyBorder="1" applyAlignment="1">
      <alignment horizontal="center"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166" fontId="35" fillId="3" borderId="9" xfId="0" applyNumberFormat="1" applyFont="1" applyFill="1" applyBorder="1" applyAlignment="1">
      <alignment horizontal="center" vertical="center" wrapText="1" readingOrder="1"/>
    </xf>
    <xf numFmtId="166" fontId="34" fillId="0" borderId="9" xfId="0" applyNumberFormat="1" applyFont="1" applyFill="1" applyBorder="1" applyAlignment="1">
      <alignment horizontal="center" vertical="center" wrapText="1" readingOrder="1"/>
    </xf>
    <xf numFmtId="164" fontId="34"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8" fillId="5" borderId="31" xfId="0" applyFont="1" applyFill="1" applyBorder="1"/>
    <xf numFmtId="3" fontId="18" fillId="5" borderId="32" xfId="0" applyNumberFormat="1" applyFont="1" applyFill="1" applyBorder="1" applyAlignment="1">
      <alignment horizontal="center" vertical="center" wrapText="1" readingOrder="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5" borderId="29" xfId="0" applyNumberFormat="1" applyFont="1" applyFill="1" applyBorder="1" applyAlignment="1">
      <alignment horizontal="center" vertical="center" wrapText="1"/>
    </xf>
    <xf numFmtId="164" fontId="28" fillId="5" borderId="30"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3" fontId="32" fillId="2" borderId="3" xfId="0" applyNumberFormat="1" applyFont="1" applyFill="1" applyBorder="1" applyAlignment="1">
      <alignment horizontal="center" wrapText="1"/>
    </xf>
    <xf numFmtId="49" fontId="15" fillId="0" borderId="7" xfId="0" applyNumberFormat="1" applyFont="1" applyFill="1" applyBorder="1" applyAlignment="1">
      <alignment horizontal="left" vertical="center"/>
    </xf>
    <xf numFmtId="49" fontId="15" fillId="0" borderId="20"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22" xfId="0" applyFont="1" applyBorder="1" applyAlignment="1">
      <alignment horizontal="left" wrapText="1"/>
    </xf>
    <xf numFmtId="0" fontId="0" fillId="0" borderId="22" xfId="0" applyBorder="1" applyAlignment="1">
      <alignment horizontal="left" wrapText="1"/>
    </xf>
    <xf numFmtId="0" fontId="0" fillId="0" borderId="22" xfId="0" applyBorder="1" applyAlignment="1">
      <alignment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33"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4" fillId="0" borderId="16" xfId="0" applyFont="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0" fontId="36" fillId="0" borderId="0" xfId="3"/>
  </cellXfs>
  <cellStyles count="4">
    <cellStyle name="Hyperlink" xfId="3" builtinId="8"/>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topLeftCell="A13" zoomScaleNormal="100" zoomScaleSheetLayoutView="100" workbookViewId="0">
      <selection activeCell="H23" sqref="H23"/>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65</v>
      </c>
      <c r="B1" s="175" t="s">
        <v>37</v>
      </c>
      <c r="C1" s="176"/>
      <c r="D1" s="176"/>
      <c r="E1" s="6"/>
      <c r="F1" s="14"/>
      <c r="G1" s="156" t="s">
        <v>69</v>
      </c>
      <c r="H1" s="157"/>
      <c r="I1" s="157"/>
      <c r="J1" s="157"/>
      <c r="K1" s="157"/>
      <c r="L1" s="157"/>
    </row>
    <row r="2" spans="1:12" s="3" customFormat="1" ht="16.5" customHeight="1" thickBot="1" x14ac:dyDescent="0.3">
      <c r="A2" s="177" t="s">
        <v>4</v>
      </c>
      <c r="B2" s="178"/>
      <c r="C2" s="178"/>
      <c r="D2" s="75"/>
      <c r="E2" s="75"/>
      <c r="F2" s="15"/>
      <c r="G2" s="179" t="s">
        <v>5</v>
      </c>
      <c r="H2" s="178"/>
      <c r="I2" s="178"/>
      <c r="J2" s="178"/>
      <c r="K2" s="87"/>
      <c r="L2" s="88"/>
    </row>
    <row r="3" spans="1:12" s="1" customFormat="1" ht="15.75" thickBot="1" x14ac:dyDescent="0.3">
      <c r="A3" s="69" t="s">
        <v>2</v>
      </c>
      <c r="B3" s="70" t="s">
        <v>92</v>
      </c>
      <c r="C3" s="70" t="s">
        <v>91</v>
      </c>
      <c r="D3" s="74" t="s">
        <v>0</v>
      </c>
      <c r="E3" s="72" t="s">
        <v>1</v>
      </c>
      <c r="F3" s="61"/>
      <c r="G3" s="69" t="s">
        <v>2</v>
      </c>
      <c r="H3" s="70" t="s">
        <v>90</v>
      </c>
      <c r="I3" s="70" t="s">
        <v>91</v>
      </c>
      <c r="J3" s="71" t="s">
        <v>0</v>
      </c>
      <c r="K3" s="72" t="s">
        <v>1</v>
      </c>
      <c r="L3" s="22" t="s">
        <v>42</v>
      </c>
    </row>
    <row r="4" spans="1:12" ht="15" x14ac:dyDescent="0.25">
      <c r="A4" s="73" t="s">
        <v>23</v>
      </c>
      <c r="B4" s="76">
        <v>1812</v>
      </c>
      <c r="C4" s="76">
        <v>1893</v>
      </c>
      <c r="D4" s="129">
        <f t="shared" ref="D4:D24" si="0">C4-B4</f>
        <v>81</v>
      </c>
      <c r="E4" s="130">
        <f t="shared" ref="E4:E24" si="1">D4/B4</f>
        <v>4.4701986754966887E-2</v>
      </c>
      <c r="F4" s="25"/>
      <c r="G4" s="68" t="s">
        <v>23</v>
      </c>
      <c r="H4" s="66">
        <v>471</v>
      </c>
      <c r="I4" s="66">
        <v>467</v>
      </c>
      <c r="J4" s="144">
        <f>I4-H4</f>
        <v>-4</v>
      </c>
      <c r="K4" s="145">
        <f>J4/H4</f>
        <v>-8.4925690021231421E-3</v>
      </c>
      <c r="L4" s="147" t="s">
        <v>70</v>
      </c>
    </row>
    <row r="5" spans="1:12" ht="15" x14ac:dyDescent="0.25">
      <c r="A5" s="26" t="s">
        <v>24</v>
      </c>
      <c r="B5" s="76">
        <v>1706</v>
      </c>
      <c r="C5" s="76">
        <v>1373</v>
      </c>
      <c r="D5" s="95">
        <f t="shared" si="0"/>
        <v>-333</v>
      </c>
      <c r="E5" s="97">
        <f t="shared" si="1"/>
        <v>-0.19519343493552169</v>
      </c>
      <c r="F5" s="25"/>
      <c r="G5" s="18" t="s">
        <v>24</v>
      </c>
      <c r="H5" s="66">
        <v>440</v>
      </c>
      <c r="I5" s="66">
        <v>334</v>
      </c>
      <c r="J5" s="89">
        <f t="shared" ref="J5:J26" si="2">I5-H5</f>
        <v>-106</v>
      </c>
      <c r="K5" s="92">
        <f t="shared" ref="K5:K26" si="3">J5/H5</f>
        <v>-0.24090909090909091</v>
      </c>
      <c r="L5" s="147" t="s">
        <v>71</v>
      </c>
    </row>
    <row r="6" spans="1:12" ht="15" x14ac:dyDescent="0.25">
      <c r="A6" s="26" t="s">
        <v>29</v>
      </c>
      <c r="B6" s="76">
        <v>3681</v>
      </c>
      <c r="C6" s="76">
        <v>3375</v>
      </c>
      <c r="D6" s="95">
        <f t="shared" si="0"/>
        <v>-306</v>
      </c>
      <c r="E6" s="97">
        <f t="shared" si="1"/>
        <v>-8.3129584352078234E-2</v>
      </c>
      <c r="F6" s="25"/>
      <c r="G6" s="18" t="s">
        <v>29</v>
      </c>
      <c r="H6" s="66">
        <v>1006</v>
      </c>
      <c r="I6" s="66">
        <v>835</v>
      </c>
      <c r="J6" s="89">
        <f t="shared" si="2"/>
        <v>-171</v>
      </c>
      <c r="K6" s="92">
        <f t="shared" si="3"/>
        <v>-0.16998011928429424</v>
      </c>
      <c r="L6" s="149" t="s">
        <v>72</v>
      </c>
    </row>
    <row r="7" spans="1:12" ht="15.75" customHeight="1" x14ac:dyDescent="0.25">
      <c r="A7" s="26" t="s">
        <v>28</v>
      </c>
      <c r="B7" s="76">
        <v>3163</v>
      </c>
      <c r="C7" s="76">
        <v>3189</v>
      </c>
      <c r="D7" s="91">
        <f t="shared" si="0"/>
        <v>26</v>
      </c>
      <c r="E7" s="94">
        <f t="shared" si="1"/>
        <v>8.220044261776794E-3</v>
      </c>
      <c r="F7" s="25"/>
      <c r="G7" s="18" t="s">
        <v>28</v>
      </c>
      <c r="H7" s="66">
        <v>473</v>
      </c>
      <c r="I7" s="66">
        <v>453</v>
      </c>
      <c r="J7" s="89">
        <f t="shared" si="2"/>
        <v>-20</v>
      </c>
      <c r="K7" s="92">
        <f t="shared" si="3"/>
        <v>-4.2283298097251586E-2</v>
      </c>
      <c r="L7" s="149" t="s">
        <v>74</v>
      </c>
    </row>
    <row r="8" spans="1:12" ht="15" x14ac:dyDescent="0.25">
      <c r="A8" s="26" t="s">
        <v>41</v>
      </c>
      <c r="B8" s="76">
        <v>765</v>
      </c>
      <c r="C8" s="76">
        <v>577</v>
      </c>
      <c r="D8" s="95">
        <f t="shared" si="0"/>
        <v>-188</v>
      </c>
      <c r="E8" s="97">
        <f t="shared" si="1"/>
        <v>-0.24575163398692809</v>
      </c>
      <c r="F8" s="25"/>
      <c r="G8" s="18" t="s">
        <v>41</v>
      </c>
      <c r="H8" s="66">
        <v>182</v>
      </c>
      <c r="I8" s="66">
        <v>156</v>
      </c>
      <c r="J8" s="89">
        <f t="shared" si="2"/>
        <v>-26</v>
      </c>
      <c r="K8" s="92">
        <f t="shared" si="3"/>
        <v>-0.14285714285714285</v>
      </c>
      <c r="L8" s="149" t="s">
        <v>75</v>
      </c>
    </row>
    <row r="9" spans="1:12" ht="15" x14ac:dyDescent="0.25">
      <c r="A9" s="26" t="s">
        <v>51</v>
      </c>
      <c r="B9" s="76">
        <v>1982</v>
      </c>
      <c r="C9" s="76">
        <v>1976</v>
      </c>
      <c r="D9" s="95">
        <f t="shared" si="0"/>
        <v>-6</v>
      </c>
      <c r="E9" s="97">
        <f t="shared" si="1"/>
        <v>-3.0272452068617556E-3</v>
      </c>
      <c r="F9" s="25"/>
      <c r="G9" s="26" t="s">
        <v>51</v>
      </c>
      <c r="H9" s="66">
        <v>404</v>
      </c>
      <c r="I9" s="66">
        <v>418</v>
      </c>
      <c r="J9" s="90">
        <f t="shared" si="2"/>
        <v>14</v>
      </c>
      <c r="K9" s="93">
        <f t="shared" si="3"/>
        <v>3.4653465346534656E-2</v>
      </c>
      <c r="L9" s="149" t="s">
        <v>76</v>
      </c>
    </row>
    <row r="10" spans="1:12" ht="15" x14ac:dyDescent="0.25">
      <c r="A10" s="26" t="s">
        <v>66</v>
      </c>
      <c r="B10" s="76">
        <f>437+3886</f>
        <v>4323</v>
      </c>
      <c r="C10" s="76">
        <f>3241+619</f>
        <v>3860</v>
      </c>
      <c r="D10" s="95">
        <f t="shared" si="0"/>
        <v>-463</v>
      </c>
      <c r="E10" s="97">
        <f t="shared" si="1"/>
        <v>-0.10710154984964146</v>
      </c>
      <c r="F10" s="25"/>
      <c r="G10" s="18" t="s">
        <v>66</v>
      </c>
      <c r="H10" s="66">
        <f>782+69</f>
        <v>851</v>
      </c>
      <c r="I10" s="66">
        <f>(33+49)+742</f>
        <v>824</v>
      </c>
      <c r="J10" s="89">
        <f t="shared" si="2"/>
        <v>-27</v>
      </c>
      <c r="K10" s="92">
        <f t="shared" si="3"/>
        <v>-3.1727379553466509E-2</v>
      </c>
      <c r="L10" s="149" t="s">
        <v>77</v>
      </c>
    </row>
    <row r="11" spans="1:12" ht="14.25" customHeight="1" x14ac:dyDescent="0.25">
      <c r="A11" s="26" t="s">
        <v>38</v>
      </c>
      <c r="B11" s="76">
        <v>1837</v>
      </c>
      <c r="C11" s="76">
        <v>1565</v>
      </c>
      <c r="D11" s="95">
        <f t="shared" si="0"/>
        <v>-272</v>
      </c>
      <c r="E11" s="97">
        <f t="shared" si="1"/>
        <v>-0.14806750136091454</v>
      </c>
      <c r="F11" s="25"/>
      <c r="G11" s="18" t="s">
        <v>38</v>
      </c>
      <c r="H11" s="66">
        <v>428</v>
      </c>
      <c r="I11" s="66">
        <v>382</v>
      </c>
      <c r="J11" s="89">
        <f t="shared" si="2"/>
        <v>-46</v>
      </c>
      <c r="K11" s="92">
        <f t="shared" si="3"/>
        <v>-0.10747663551401869</v>
      </c>
      <c r="L11" s="149" t="s">
        <v>78</v>
      </c>
    </row>
    <row r="12" spans="1:12" ht="15" x14ac:dyDescent="0.25">
      <c r="A12" s="26" t="s">
        <v>52</v>
      </c>
      <c r="B12" s="76">
        <v>6528</v>
      </c>
      <c r="C12" s="76">
        <v>5055</v>
      </c>
      <c r="D12" s="95">
        <f t="shared" si="0"/>
        <v>-1473</v>
      </c>
      <c r="E12" s="97">
        <f t="shared" si="1"/>
        <v>-0.22564338235294118</v>
      </c>
      <c r="F12" s="25"/>
      <c r="G12" s="18" t="s">
        <v>52</v>
      </c>
      <c r="H12" s="66">
        <v>763</v>
      </c>
      <c r="I12" s="66">
        <v>644</v>
      </c>
      <c r="J12" s="89">
        <f t="shared" si="2"/>
        <v>-119</v>
      </c>
      <c r="K12" s="92">
        <f t="shared" si="3"/>
        <v>-0.15596330275229359</v>
      </c>
      <c r="L12" s="149" t="s">
        <v>79</v>
      </c>
    </row>
    <row r="13" spans="1:12" ht="15" customHeight="1" x14ac:dyDescent="0.25">
      <c r="A13" s="26" t="s">
        <v>44</v>
      </c>
      <c r="B13" s="76">
        <v>10121</v>
      </c>
      <c r="C13" s="76">
        <v>10175</v>
      </c>
      <c r="D13" s="91">
        <f t="shared" si="0"/>
        <v>54</v>
      </c>
      <c r="E13" s="94">
        <f t="shared" si="1"/>
        <v>5.3354411619405198E-3</v>
      </c>
      <c r="F13" s="25"/>
      <c r="G13" s="18" t="s">
        <v>44</v>
      </c>
      <c r="H13" s="66">
        <v>1068</v>
      </c>
      <c r="I13" s="66">
        <v>1039</v>
      </c>
      <c r="J13" s="89">
        <f t="shared" si="2"/>
        <v>-29</v>
      </c>
      <c r="K13" s="92">
        <f t="shared" si="3"/>
        <v>-2.7153558052434457E-2</v>
      </c>
      <c r="L13" s="150" t="s">
        <v>80</v>
      </c>
    </row>
    <row r="14" spans="1:12" ht="14.25" customHeight="1" x14ac:dyDescent="0.25">
      <c r="A14" s="26" t="s">
        <v>25</v>
      </c>
      <c r="B14" s="76">
        <v>2631</v>
      </c>
      <c r="C14" s="76">
        <v>1575</v>
      </c>
      <c r="D14" s="95">
        <f t="shared" si="0"/>
        <v>-1056</v>
      </c>
      <c r="E14" s="97">
        <f t="shared" si="1"/>
        <v>-0.40136830102622578</v>
      </c>
      <c r="F14" s="25"/>
      <c r="G14" s="18" t="s">
        <v>25</v>
      </c>
      <c r="H14" s="66">
        <v>559</v>
      </c>
      <c r="I14" s="66">
        <v>509</v>
      </c>
      <c r="J14" s="89">
        <f t="shared" si="2"/>
        <v>-50</v>
      </c>
      <c r="K14" s="92">
        <f t="shared" si="3"/>
        <v>-8.9445438282647588E-2</v>
      </c>
      <c r="L14" s="150" t="s">
        <v>81</v>
      </c>
    </row>
    <row r="15" spans="1:12" ht="15" x14ac:dyDescent="0.25">
      <c r="A15" s="26" t="s">
        <v>46</v>
      </c>
      <c r="B15" s="76">
        <v>199</v>
      </c>
      <c r="C15" s="76">
        <v>273</v>
      </c>
      <c r="D15" s="91">
        <f t="shared" si="0"/>
        <v>74</v>
      </c>
      <c r="E15" s="94">
        <f t="shared" si="1"/>
        <v>0.37185929648241206</v>
      </c>
      <c r="F15" s="25"/>
      <c r="G15" s="27" t="s">
        <v>46</v>
      </c>
      <c r="H15" s="66">
        <v>61</v>
      </c>
      <c r="I15" s="66">
        <v>57</v>
      </c>
      <c r="J15" s="89">
        <f t="shared" si="2"/>
        <v>-4</v>
      </c>
      <c r="K15" s="92">
        <f t="shared" si="3"/>
        <v>-6.5573770491803282E-2</v>
      </c>
      <c r="L15" s="149" t="s">
        <v>82</v>
      </c>
    </row>
    <row r="16" spans="1:12" ht="16.5" customHeight="1" x14ac:dyDescent="0.25">
      <c r="A16" s="26" t="s">
        <v>22</v>
      </c>
      <c r="B16" s="76">
        <v>2834</v>
      </c>
      <c r="C16" s="76">
        <v>2749</v>
      </c>
      <c r="D16" s="95">
        <f t="shared" si="0"/>
        <v>-85</v>
      </c>
      <c r="E16" s="97">
        <f t="shared" si="1"/>
        <v>-2.9992942836979536E-2</v>
      </c>
      <c r="F16" s="25"/>
      <c r="G16" s="18" t="s">
        <v>22</v>
      </c>
      <c r="H16" s="66">
        <v>425</v>
      </c>
      <c r="I16" s="66">
        <v>449</v>
      </c>
      <c r="J16" s="90">
        <f t="shared" si="2"/>
        <v>24</v>
      </c>
      <c r="K16" s="93">
        <f t="shared" si="3"/>
        <v>5.647058823529412E-2</v>
      </c>
      <c r="L16" s="149" t="s">
        <v>83</v>
      </c>
    </row>
    <row r="17" spans="1:20" ht="15" x14ac:dyDescent="0.25">
      <c r="A17" s="26" t="s">
        <v>3</v>
      </c>
      <c r="B17" s="76">
        <v>1449</v>
      </c>
      <c r="C17" s="76">
        <v>1026</v>
      </c>
      <c r="D17" s="95">
        <f t="shared" si="0"/>
        <v>-423</v>
      </c>
      <c r="E17" s="97">
        <f t="shared" si="1"/>
        <v>-0.29192546583850931</v>
      </c>
      <c r="F17" s="25"/>
      <c r="G17" s="18" t="s">
        <v>3</v>
      </c>
      <c r="H17" s="66">
        <v>322</v>
      </c>
      <c r="I17" s="66">
        <v>267</v>
      </c>
      <c r="J17" s="89">
        <f t="shared" si="2"/>
        <v>-55</v>
      </c>
      <c r="K17" s="92">
        <f t="shared" si="3"/>
        <v>-0.17080745341614906</v>
      </c>
      <c r="L17" s="149" t="s">
        <v>84</v>
      </c>
    </row>
    <row r="18" spans="1:20" ht="15" x14ac:dyDescent="0.25">
      <c r="A18" s="18" t="s">
        <v>43</v>
      </c>
      <c r="B18" s="76">
        <v>1207</v>
      </c>
      <c r="C18" s="76">
        <v>1040</v>
      </c>
      <c r="D18" s="115">
        <f t="shared" si="0"/>
        <v>-167</v>
      </c>
      <c r="E18" s="116">
        <f t="shared" si="1"/>
        <v>-0.13835956917978459</v>
      </c>
      <c r="F18" s="25"/>
      <c r="G18" s="18" t="s">
        <v>43</v>
      </c>
      <c r="H18" s="66">
        <v>249</v>
      </c>
      <c r="I18" s="66">
        <v>211</v>
      </c>
      <c r="J18" s="89">
        <f t="shared" si="2"/>
        <v>-38</v>
      </c>
      <c r="K18" s="92">
        <f t="shared" si="3"/>
        <v>-0.15261044176706828</v>
      </c>
      <c r="L18" s="149" t="s">
        <v>85</v>
      </c>
    </row>
    <row r="19" spans="1:20" ht="15.75" customHeight="1" x14ac:dyDescent="0.25">
      <c r="A19" s="26" t="s">
        <v>26</v>
      </c>
      <c r="B19" s="76">
        <v>9152</v>
      </c>
      <c r="C19" s="76">
        <v>7533</v>
      </c>
      <c r="D19" s="115">
        <f t="shared" si="0"/>
        <v>-1619</v>
      </c>
      <c r="E19" s="116">
        <f t="shared" si="1"/>
        <v>-0.17690122377622378</v>
      </c>
      <c r="F19" s="25"/>
      <c r="G19" s="18" t="s">
        <v>26</v>
      </c>
      <c r="H19" s="66">
        <v>902</v>
      </c>
      <c r="I19" s="66">
        <v>821</v>
      </c>
      <c r="J19" s="89">
        <f t="shared" si="2"/>
        <v>-81</v>
      </c>
      <c r="K19" s="92">
        <f t="shared" si="3"/>
        <v>-8.9800443458980042E-2</v>
      </c>
      <c r="L19" s="149" t="s">
        <v>86</v>
      </c>
    </row>
    <row r="20" spans="1:20" ht="15" x14ac:dyDescent="0.25">
      <c r="A20" s="26" t="s">
        <v>67</v>
      </c>
      <c r="B20" s="76">
        <f>1087+(1153)</f>
        <v>2240</v>
      </c>
      <c r="C20" s="76">
        <v>2753</v>
      </c>
      <c r="D20" s="91">
        <f t="shared" si="0"/>
        <v>513</v>
      </c>
      <c r="E20" s="94">
        <f t="shared" si="1"/>
        <v>0.22901785714285713</v>
      </c>
      <c r="F20" s="25"/>
      <c r="G20" s="18" t="s">
        <v>67</v>
      </c>
      <c r="H20" s="66">
        <f>215+287</f>
        <v>502</v>
      </c>
      <c r="I20" s="66">
        <v>492</v>
      </c>
      <c r="J20" s="89">
        <f t="shared" si="2"/>
        <v>-10</v>
      </c>
      <c r="K20" s="92">
        <f t="shared" si="3"/>
        <v>-1.9920318725099601E-2</v>
      </c>
      <c r="L20" s="149" t="s">
        <v>87</v>
      </c>
    </row>
    <row r="21" spans="1:20" ht="15" customHeight="1" x14ac:dyDescent="0.25">
      <c r="A21" s="26" t="s">
        <v>49</v>
      </c>
      <c r="B21" s="76">
        <v>6</v>
      </c>
      <c r="C21" s="76">
        <v>0</v>
      </c>
      <c r="D21" s="95">
        <f>C21-B21</f>
        <v>-6</v>
      </c>
      <c r="E21" s="116">
        <f t="shared" si="1"/>
        <v>-1</v>
      </c>
      <c r="F21" s="25"/>
      <c r="G21" s="18" t="s">
        <v>54</v>
      </c>
      <c r="H21" s="66">
        <v>38</v>
      </c>
      <c r="I21" s="66">
        <v>39</v>
      </c>
      <c r="J21" s="91">
        <f t="shared" si="2"/>
        <v>1</v>
      </c>
      <c r="K21" s="94">
        <f t="shared" si="3"/>
        <v>2.6315789473684209E-2</v>
      </c>
      <c r="L21" s="148" t="s">
        <v>73</v>
      </c>
    </row>
    <row r="22" spans="1:20" ht="15" customHeight="1" x14ac:dyDescent="0.25">
      <c r="A22" s="26" t="s">
        <v>7</v>
      </c>
      <c r="B22" s="76">
        <v>108</v>
      </c>
      <c r="C22" s="76">
        <v>30</v>
      </c>
      <c r="D22" s="95">
        <f t="shared" si="0"/>
        <v>-78</v>
      </c>
      <c r="E22" s="97">
        <f t="shared" si="1"/>
        <v>-0.72222222222222221</v>
      </c>
      <c r="F22" s="28"/>
      <c r="G22" s="18" t="s">
        <v>27</v>
      </c>
      <c r="H22" s="66">
        <v>1962</v>
      </c>
      <c r="I22" s="66">
        <v>1655</v>
      </c>
      <c r="J22" s="89">
        <f t="shared" si="2"/>
        <v>-307</v>
      </c>
      <c r="K22" s="92">
        <f t="shared" si="3"/>
        <v>-0.15647298674821611</v>
      </c>
      <c r="L22" s="151" t="s">
        <v>88</v>
      </c>
    </row>
    <row r="23" spans="1:20" ht="17.25" customHeight="1" x14ac:dyDescent="0.25">
      <c r="A23" s="45" t="s">
        <v>27</v>
      </c>
      <c r="B23" s="76">
        <v>3</v>
      </c>
      <c r="C23" s="76">
        <v>0</v>
      </c>
      <c r="D23" s="95">
        <f t="shared" si="0"/>
        <v>-3</v>
      </c>
      <c r="E23" s="116">
        <f t="shared" si="1"/>
        <v>-1</v>
      </c>
      <c r="F23" s="29"/>
      <c r="G23" s="18"/>
      <c r="H23" s="40"/>
      <c r="I23" s="85"/>
      <c r="J23" s="38"/>
      <c r="K23" s="41"/>
      <c r="L23" s="86"/>
    </row>
    <row r="24" spans="1:20" ht="14.25" customHeight="1" x14ac:dyDescent="0.25">
      <c r="A24" s="46" t="s">
        <v>36</v>
      </c>
      <c r="B24" s="77">
        <f>SUM(B4:B23)</f>
        <v>55747</v>
      </c>
      <c r="C24" s="77">
        <f>SUM(C4:C23)</f>
        <v>50017</v>
      </c>
      <c r="D24" s="143">
        <f t="shared" si="0"/>
        <v>-5730</v>
      </c>
      <c r="E24" s="140">
        <f t="shared" si="1"/>
        <v>-0.10278580013274256</v>
      </c>
      <c r="F24" s="28"/>
      <c r="G24" s="42" t="s">
        <v>55</v>
      </c>
      <c r="H24" s="65">
        <f>SUM(H4:H23)</f>
        <v>11106</v>
      </c>
      <c r="I24" s="65">
        <f>SUM(I4:I23)</f>
        <v>10052</v>
      </c>
      <c r="J24" s="135">
        <f t="shared" si="2"/>
        <v>-1054</v>
      </c>
      <c r="K24" s="136">
        <f t="shared" si="3"/>
        <v>-9.4903655681613547E-2</v>
      </c>
      <c r="L24" s="21"/>
    </row>
    <row r="25" spans="1:20" ht="15" x14ac:dyDescent="0.25">
      <c r="A25" s="43" t="s">
        <v>17</v>
      </c>
      <c r="B25" s="60">
        <v>2398</v>
      </c>
      <c r="C25" s="60">
        <v>2275</v>
      </c>
      <c r="D25" s="131">
        <f t="shared" ref="D25:D26" si="4">C25-B25</f>
        <v>-123</v>
      </c>
      <c r="E25" s="132">
        <f t="shared" ref="E25:E26" si="5">D25/B25</f>
        <v>-5.129274395329441E-2</v>
      </c>
      <c r="F25" s="28"/>
      <c r="G25" s="43" t="s">
        <v>17</v>
      </c>
      <c r="H25" s="79">
        <v>544</v>
      </c>
      <c r="I25" s="79">
        <v>499</v>
      </c>
      <c r="J25" s="133">
        <f>I25-H25</f>
        <v>-45</v>
      </c>
      <c r="K25" s="134">
        <f>J25/H25</f>
        <v>-8.2720588235294115E-2</v>
      </c>
      <c r="L25" s="39"/>
    </row>
    <row r="26" spans="1:20" ht="18" customHeight="1" thickBot="1" x14ac:dyDescent="0.3">
      <c r="A26" s="127" t="s">
        <v>50</v>
      </c>
      <c r="B26" s="128">
        <f>SUM(B24:B25)</f>
        <v>58145</v>
      </c>
      <c r="C26" s="128">
        <f>SUM(C24:C25)</f>
        <v>52292</v>
      </c>
      <c r="D26" s="141">
        <f t="shared" si="4"/>
        <v>-5853</v>
      </c>
      <c r="E26" s="142">
        <f t="shared" si="5"/>
        <v>-0.10066213775905065</v>
      </c>
      <c r="F26" s="30"/>
      <c r="G26" s="44" t="s">
        <v>50</v>
      </c>
      <c r="H26" s="78">
        <f>SUM(H24:H25)-10</f>
        <v>11640</v>
      </c>
      <c r="I26" s="78">
        <f>SUM(I24:I25)-7</f>
        <v>10544</v>
      </c>
      <c r="J26" s="137">
        <f t="shared" si="2"/>
        <v>-1096</v>
      </c>
      <c r="K26" s="138">
        <f t="shared" si="3"/>
        <v>-9.4158075601374569E-2</v>
      </c>
      <c r="L26" s="152" t="s">
        <v>56</v>
      </c>
      <c r="T26" s="191"/>
    </row>
    <row r="27" spans="1:20" ht="14.25" customHeight="1" thickTop="1" x14ac:dyDescent="0.2">
      <c r="A27" s="189"/>
      <c r="B27" s="190"/>
      <c r="C27" s="190"/>
      <c r="D27" s="190"/>
      <c r="E27" s="190"/>
      <c r="F27" s="31"/>
      <c r="G27" s="160"/>
      <c r="H27" s="161"/>
      <c r="I27" s="161"/>
      <c r="J27" s="161"/>
      <c r="K27" s="161"/>
      <c r="L27" s="153"/>
    </row>
    <row r="28" spans="1:20" s="13" customFormat="1" ht="13.5" customHeight="1" x14ac:dyDescent="0.2">
      <c r="A28" s="180" t="s">
        <v>12</v>
      </c>
      <c r="B28" s="181"/>
      <c r="C28" s="181"/>
      <c r="D28" s="181"/>
      <c r="E28" s="181"/>
      <c r="F28" s="17"/>
      <c r="G28" s="162"/>
      <c r="H28" s="162"/>
      <c r="I28" s="162"/>
      <c r="J28" s="162"/>
      <c r="K28" s="162"/>
      <c r="L28" s="153"/>
    </row>
    <row r="29" spans="1:20" ht="10.5" customHeight="1" thickBot="1" x14ac:dyDescent="0.25">
      <c r="A29" s="180"/>
      <c r="B29" s="182"/>
      <c r="C29" s="182"/>
      <c r="D29" s="182"/>
      <c r="E29" s="182"/>
      <c r="F29" s="17"/>
      <c r="G29" s="162"/>
      <c r="H29" s="162"/>
      <c r="I29" s="162"/>
      <c r="J29" s="162"/>
      <c r="K29" s="162"/>
      <c r="L29" s="153"/>
    </row>
    <row r="30" spans="1:20" s="13" customFormat="1" ht="13.5" customHeight="1" thickBot="1" x14ac:dyDescent="0.25">
      <c r="A30" s="101" t="s">
        <v>47</v>
      </c>
      <c r="B30" s="19">
        <v>2016</v>
      </c>
      <c r="C30" s="19">
        <v>2017</v>
      </c>
      <c r="D30" s="118" t="s">
        <v>0</v>
      </c>
      <c r="E30" s="119" t="s">
        <v>1</v>
      </c>
      <c r="F30" s="31"/>
      <c r="G30" s="81" t="s">
        <v>40</v>
      </c>
      <c r="H30" s="19">
        <v>2016</v>
      </c>
      <c r="I30" s="19">
        <v>2017</v>
      </c>
      <c r="J30" s="19" t="s">
        <v>0</v>
      </c>
      <c r="K30" s="20" t="s">
        <v>1</v>
      </c>
      <c r="L30" s="170" t="s">
        <v>68</v>
      </c>
    </row>
    <row r="31" spans="1:20" ht="17.25" customHeight="1" x14ac:dyDescent="0.25">
      <c r="A31" s="102" t="s">
        <v>31</v>
      </c>
      <c r="B31" s="114">
        <v>372</v>
      </c>
      <c r="C31" s="80">
        <v>299</v>
      </c>
      <c r="D31" s="121">
        <f>C31-B31</f>
        <v>-73</v>
      </c>
      <c r="E31" s="122">
        <f>D31/B31</f>
        <v>-0.19623655913978494</v>
      </c>
      <c r="F31" s="32"/>
      <c r="G31" s="62" t="s">
        <v>10</v>
      </c>
      <c r="H31" s="104">
        <v>5544</v>
      </c>
      <c r="I31" s="104">
        <v>4733</v>
      </c>
      <c r="J31" s="95">
        <f>I31-H31</f>
        <v>-811</v>
      </c>
      <c r="K31" s="96">
        <f>J31/H31</f>
        <v>-0.14628427128427129</v>
      </c>
      <c r="L31" s="171"/>
    </row>
    <row r="32" spans="1:20" s="3" customFormat="1" ht="16.5" customHeight="1" x14ac:dyDescent="0.25">
      <c r="A32" s="103" t="s">
        <v>6</v>
      </c>
      <c r="B32" s="114">
        <v>1087</v>
      </c>
      <c r="C32" s="80">
        <v>882</v>
      </c>
      <c r="D32" s="121">
        <f t="shared" ref="D32:D34" si="6">C32-B32</f>
        <v>-205</v>
      </c>
      <c r="E32" s="122">
        <f t="shared" ref="E32:E34" si="7">D32/B32</f>
        <v>-0.18859245630174792</v>
      </c>
      <c r="F32" s="32"/>
      <c r="G32" s="26" t="s">
        <v>11</v>
      </c>
      <c r="H32" s="105">
        <v>25948</v>
      </c>
      <c r="I32" s="105">
        <v>21770</v>
      </c>
      <c r="J32" s="95">
        <f>I32-H32</f>
        <v>-4178</v>
      </c>
      <c r="K32" s="96">
        <f>J32/H32</f>
        <v>-0.16101433636503776</v>
      </c>
      <c r="L32" s="171"/>
    </row>
    <row r="33" spans="1:12" ht="15" customHeight="1" x14ac:dyDescent="0.25">
      <c r="A33" s="103" t="s">
        <v>32</v>
      </c>
      <c r="B33" s="114">
        <v>1528</v>
      </c>
      <c r="C33" s="80">
        <v>1295</v>
      </c>
      <c r="D33" s="121">
        <f t="shared" si="6"/>
        <v>-233</v>
      </c>
      <c r="E33" s="122">
        <f t="shared" si="7"/>
        <v>-0.15248691099476439</v>
      </c>
      <c r="F33" s="32"/>
      <c r="G33" s="63" t="s">
        <v>13</v>
      </c>
      <c r="H33" s="106">
        <f>9466+165</f>
        <v>9631</v>
      </c>
      <c r="I33" s="106">
        <f>8462+33</f>
        <v>8495</v>
      </c>
      <c r="J33" s="123">
        <f>I33-H33</f>
        <v>-1136</v>
      </c>
      <c r="K33" s="124">
        <f>J33/H33</f>
        <v>-0.11795244522894818</v>
      </c>
      <c r="L33" s="171"/>
    </row>
    <row r="34" spans="1:12" ht="15.75" customHeight="1" thickBot="1" x14ac:dyDescent="0.3">
      <c r="A34" s="103" t="s">
        <v>33</v>
      </c>
      <c r="B34" s="114">
        <v>3006</v>
      </c>
      <c r="C34" s="80">
        <v>2691</v>
      </c>
      <c r="D34" s="121">
        <f t="shared" si="6"/>
        <v>-315</v>
      </c>
      <c r="E34" s="122">
        <f t="shared" si="7"/>
        <v>-0.10479041916167664</v>
      </c>
      <c r="F34" s="32"/>
      <c r="G34" s="64" t="s">
        <v>14</v>
      </c>
      <c r="H34" s="107">
        <f>911+47252</f>
        <v>48163</v>
      </c>
      <c r="I34" s="107">
        <f>42701+247.5</f>
        <v>42948.5</v>
      </c>
      <c r="J34" s="125">
        <f>I34-H34</f>
        <v>-5214.5</v>
      </c>
      <c r="K34" s="126">
        <f>J34/H34</f>
        <v>-0.10826775740713826</v>
      </c>
      <c r="L34" s="171"/>
    </row>
    <row r="35" spans="1:12" ht="15.75" customHeight="1" thickBot="1" x14ac:dyDescent="0.3">
      <c r="A35" s="58" t="s">
        <v>39</v>
      </c>
      <c r="B35" s="65">
        <f>SUM(B31:B34)</f>
        <v>5993</v>
      </c>
      <c r="C35" s="65">
        <f>SUM(C31:C34)</f>
        <v>5167</v>
      </c>
      <c r="D35" s="120">
        <f t="shared" ref="D35:D39" si="8">C35-B35</f>
        <v>-826</v>
      </c>
      <c r="E35" s="117">
        <f t="shared" ref="E35:E37" si="9">D35/B35</f>
        <v>-0.13782746537627233</v>
      </c>
      <c r="F35" s="32"/>
      <c r="G35" s="55"/>
      <c r="H35" s="108"/>
      <c r="I35" s="113"/>
      <c r="J35" s="47"/>
      <c r="K35" s="47"/>
      <c r="L35" s="171"/>
    </row>
    <row r="36" spans="1:12" ht="16.5" customHeight="1" thickBot="1" x14ac:dyDescent="0.3">
      <c r="A36" s="57" t="s">
        <v>35</v>
      </c>
      <c r="B36" s="66">
        <f>930+20</f>
        <v>950</v>
      </c>
      <c r="C36" s="66">
        <f>818+13</f>
        <v>831</v>
      </c>
      <c r="D36" s="98">
        <f t="shared" si="8"/>
        <v>-119</v>
      </c>
      <c r="E36" s="97">
        <f t="shared" si="9"/>
        <v>-0.12526315789473685</v>
      </c>
      <c r="F36" s="32"/>
      <c r="G36" s="82" t="s">
        <v>9</v>
      </c>
      <c r="H36" s="19">
        <v>2016</v>
      </c>
      <c r="I36" s="19">
        <v>2017</v>
      </c>
      <c r="J36" s="83" t="s">
        <v>0</v>
      </c>
      <c r="K36" s="84" t="s">
        <v>1</v>
      </c>
      <c r="L36" s="171"/>
    </row>
    <row r="37" spans="1:12" ht="15" customHeight="1" x14ac:dyDescent="0.25">
      <c r="A37" s="58" t="s">
        <v>7</v>
      </c>
      <c r="B37" s="65">
        <f>2213+164+120</f>
        <v>2497</v>
      </c>
      <c r="C37" s="65">
        <f>(33+49)+2389</f>
        <v>2471</v>
      </c>
      <c r="D37" s="139">
        <f t="shared" si="8"/>
        <v>-26</v>
      </c>
      <c r="E37" s="140">
        <f t="shared" si="9"/>
        <v>-1.0412494993992792E-2</v>
      </c>
      <c r="F37" s="32"/>
      <c r="G37" s="52" t="s">
        <v>10</v>
      </c>
      <c r="H37" s="109">
        <v>449</v>
      </c>
      <c r="I37" s="109">
        <v>434</v>
      </c>
      <c r="J37" s="146">
        <f>I37-H37</f>
        <v>-15</v>
      </c>
      <c r="K37" s="145">
        <f>J37/H37</f>
        <v>-3.34075723830735E-2</v>
      </c>
      <c r="L37" s="172" t="s">
        <v>93</v>
      </c>
    </row>
    <row r="38" spans="1:12" ht="14.25" customHeight="1" x14ac:dyDescent="0.25">
      <c r="A38" s="58" t="s">
        <v>8</v>
      </c>
      <c r="B38" s="65">
        <v>1558</v>
      </c>
      <c r="C38" s="65">
        <v>1499</v>
      </c>
      <c r="D38" s="139">
        <f t="shared" si="8"/>
        <v>-59</v>
      </c>
      <c r="E38" s="140">
        <f>D38/B38</f>
        <v>-3.7869062901155326E-2</v>
      </c>
      <c r="F38" s="17"/>
      <c r="G38" s="18" t="s">
        <v>11</v>
      </c>
      <c r="H38" s="110">
        <v>2285</v>
      </c>
      <c r="I38" s="110">
        <v>2156</v>
      </c>
      <c r="J38" s="146">
        <f>I38-H38</f>
        <v>-129</v>
      </c>
      <c r="K38" s="145">
        <f>J38/H38</f>
        <v>-5.6455142231947482E-2</v>
      </c>
      <c r="L38" s="173"/>
    </row>
    <row r="39" spans="1:12" ht="16.5" customHeight="1" thickBot="1" x14ac:dyDescent="0.3">
      <c r="A39" s="59" t="s">
        <v>34</v>
      </c>
      <c r="B39" s="67">
        <v>108</v>
      </c>
      <c r="C39" s="67">
        <v>84</v>
      </c>
      <c r="D39" s="99">
        <f t="shared" si="8"/>
        <v>-24</v>
      </c>
      <c r="E39" s="100">
        <f>D39/B39</f>
        <v>-0.22222222222222221</v>
      </c>
      <c r="F39" s="17"/>
      <c r="G39" s="53" t="s">
        <v>15</v>
      </c>
      <c r="H39" s="111">
        <f>1356+119</f>
        <v>1475</v>
      </c>
      <c r="I39" s="111">
        <f>1508+49</f>
        <v>1557</v>
      </c>
      <c r="J39" s="48">
        <f>I39-H39</f>
        <v>82</v>
      </c>
      <c r="K39" s="49">
        <f>J39/H39</f>
        <v>5.5593220338983049E-2</v>
      </c>
      <c r="L39" s="173"/>
    </row>
    <row r="40" spans="1:12" ht="15.75" customHeight="1" thickBot="1" x14ac:dyDescent="0.3">
      <c r="A40" s="183" t="s">
        <v>53</v>
      </c>
      <c r="B40" s="184"/>
      <c r="C40" s="184"/>
      <c r="D40" s="184"/>
      <c r="E40" s="184"/>
      <c r="F40" s="17"/>
      <c r="G40" s="54" t="s">
        <v>16</v>
      </c>
      <c r="H40" s="112">
        <f>679+6903.5</f>
        <v>7582.5</v>
      </c>
      <c r="I40" s="112">
        <f>7696+371.5</f>
        <v>8067.5</v>
      </c>
      <c r="J40" s="50">
        <f>I40-H40</f>
        <v>485</v>
      </c>
      <c r="K40" s="51">
        <f>J40/H40</f>
        <v>6.3963072865150017E-2</v>
      </c>
      <c r="L40" s="174"/>
    </row>
    <row r="41" spans="1:12" ht="12" customHeight="1" thickBot="1" x14ac:dyDescent="0.25">
      <c r="A41" s="184"/>
      <c r="B41" s="184"/>
      <c r="C41" s="184"/>
      <c r="D41" s="184"/>
      <c r="E41" s="184"/>
      <c r="F41" s="17"/>
      <c r="G41" s="5"/>
      <c r="H41" s="9"/>
      <c r="I41" s="9"/>
    </row>
    <row r="42" spans="1:12" ht="13.5" customHeight="1" thickBot="1" x14ac:dyDescent="0.25">
      <c r="A42" s="184"/>
      <c r="B42" s="184"/>
      <c r="C42" s="184"/>
      <c r="D42" s="184"/>
      <c r="E42" s="184"/>
      <c r="F42" s="17"/>
      <c r="G42" s="154" t="s">
        <v>30</v>
      </c>
      <c r="H42" s="155"/>
      <c r="I42" s="155"/>
      <c r="J42" s="19">
        <v>2016</v>
      </c>
      <c r="K42" s="19">
        <v>2017</v>
      </c>
      <c r="L42" s="163"/>
    </row>
    <row r="43" spans="1:12" ht="12.75" customHeight="1" x14ac:dyDescent="0.25">
      <c r="A43" s="184"/>
      <c r="B43" s="184"/>
      <c r="C43" s="184"/>
      <c r="D43" s="184"/>
      <c r="E43" s="184"/>
      <c r="F43" s="33"/>
      <c r="G43" s="187" t="s">
        <v>21</v>
      </c>
      <c r="H43" s="188"/>
      <c r="I43" s="188"/>
      <c r="J43" s="36">
        <f>H37/H24</f>
        <v>4.0428597154691159E-2</v>
      </c>
      <c r="K43" s="37">
        <f>I37/I24</f>
        <v>4.3175487465181059E-2</v>
      </c>
      <c r="L43" s="164"/>
    </row>
    <row r="44" spans="1:12" ht="12.75" customHeight="1" x14ac:dyDescent="0.25">
      <c r="A44" s="184"/>
      <c r="B44" s="184"/>
      <c r="C44" s="184"/>
      <c r="D44" s="184"/>
      <c r="E44" s="184"/>
      <c r="F44" s="33"/>
      <c r="G44" s="185" t="s">
        <v>18</v>
      </c>
      <c r="H44" s="186"/>
      <c r="I44" s="186"/>
      <c r="J44" s="23">
        <f>H38/B24</f>
        <v>4.0988752757995947E-2</v>
      </c>
      <c r="K44" s="11">
        <f>I38/C24</f>
        <v>4.3105344182977789E-2</v>
      </c>
      <c r="L44" s="165"/>
    </row>
    <row r="45" spans="1:12" ht="12" customHeight="1" x14ac:dyDescent="0.25">
      <c r="A45" s="184"/>
      <c r="B45" s="184"/>
      <c r="C45" s="184"/>
      <c r="D45" s="184"/>
      <c r="E45" s="184"/>
      <c r="F45" s="34"/>
      <c r="G45" s="158" t="s">
        <v>19</v>
      </c>
      <c r="H45" s="159"/>
      <c r="I45" s="159"/>
      <c r="J45" s="23">
        <f>H39/H24</f>
        <v>0.13281109310282729</v>
      </c>
      <c r="K45" s="11">
        <f>I39/I24</f>
        <v>0.15489454834858735</v>
      </c>
      <c r="L45" s="166" t="s">
        <v>48</v>
      </c>
    </row>
    <row r="46" spans="1:12" ht="3.75" hidden="1" customHeight="1" x14ac:dyDescent="0.25">
      <c r="A46" s="184"/>
      <c r="B46" s="184"/>
      <c r="C46" s="184"/>
      <c r="D46" s="184"/>
      <c r="E46" s="184"/>
      <c r="F46" s="34"/>
      <c r="G46" s="158" t="s">
        <v>20</v>
      </c>
      <c r="H46" s="159"/>
      <c r="I46" s="159"/>
      <c r="J46" s="23">
        <f>H40/B24</f>
        <v>0.1360162878719931</v>
      </c>
      <c r="K46" s="11">
        <f>I40/C24</f>
        <v>0.16129515964572044</v>
      </c>
      <c r="L46" s="167"/>
    </row>
    <row r="47" spans="1:12" ht="15" customHeight="1" thickBot="1" x14ac:dyDescent="0.3">
      <c r="A47" s="35" t="s">
        <v>45</v>
      </c>
      <c r="F47" s="17"/>
      <c r="G47" s="168" t="s">
        <v>20</v>
      </c>
      <c r="H47" s="169"/>
      <c r="I47" s="169"/>
      <c r="J47" s="24">
        <f>H40/B24</f>
        <v>0.1360162878719931</v>
      </c>
      <c r="K47" s="12">
        <f>I40/C24</f>
        <v>0.16129515964572044</v>
      </c>
      <c r="L47" s="167"/>
    </row>
    <row r="48" spans="1:12" x14ac:dyDescent="0.2">
      <c r="L48" s="56" t="s">
        <v>89</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42:L44"/>
    <mergeCell ref="L45:L47"/>
    <mergeCell ref="G47:I47"/>
    <mergeCell ref="L30:L36"/>
    <mergeCell ref="L37:L4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 min="5" max="5" width="15.140625" customWidth="1"/>
  </cols>
  <sheetData>
    <row r="2" spans="1:6" x14ac:dyDescent="0.2">
      <c r="B2" t="s">
        <v>57</v>
      </c>
      <c r="C2" t="s">
        <v>58</v>
      </c>
      <c r="E2" t="s">
        <v>59</v>
      </c>
      <c r="F2" t="s">
        <v>60</v>
      </c>
    </row>
    <row r="3" spans="1:6" x14ac:dyDescent="0.2">
      <c r="A3" t="s">
        <v>61</v>
      </c>
      <c r="B3">
        <f>IF((SUM('Sheet 1'!B4:B23))=('Sheet 1'!B24),0,1)</f>
        <v>0</v>
      </c>
      <c r="C3">
        <f>IF(SUM('Sheet 1'!C4:C23)='Sheet 1'!C24,0,1)</f>
        <v>0</v>
      </c>
      <c r="E3">
        <f>IF(SUM('Sheet 1'!H4:H23)='Sheet 1'!H24,0,1)</f>
        <v>0</v>
      </c>
      <c r="F3">
        <f>IF(SUM('Sheet 1'!I4:I23)='Sheet 1'!I24,0,1)</f>
        <v>0</v>
      </c>
    </row>
    <row r="4" spans="1:6" x14ac:dyDescent="0.2">
      <c r="A4" t="s">
        <v>62</v>
      </c>
      <c r="B4">
        <f>IF(SUM('Sheet 1'!B24:B25)='Sheet 1'!B26,0,1)</f>
        <v>0</v>
      </c>
      <c r="C4">
        <f>IF(SUM('Sheet 1'!C24:C25)='Sheet 1'!C26,0,1)</f>
        <v>0</v>
      </c>
      <c r="E4">
        <f>IF(SUM('Sheet 1'!H24:H25)='Sheet 1'!H26,0,1)</f>
        <v>1</v>
      </c>
      <c r="F4">
        <f>IF(SUM('Sheet 1'!I24:I25)='Sheet 1'!I26,0,1)</f>
        <v>1</v>
      </c>
    </row>
    <row r="6" spans="1:6" x14ac:dyDescent="0.2">
      <c r="A6" t="s">
        <v>63</v>
      </c>
      <c r="E6">
        <f>IF(SUM('Sheet 1'!B35:B39)='Sheet 1'!H24,0,1)</f>
        <v>0</v>
      </c>
      <c r="F6">
        <f>IF(SUM('Sheet 1'!C35:C39)='Sheet 1'!I24,0,1)</f>
        <v>0</v>
      </c>
    </row>
    <row r="8" spans="1:6" x14ac:dyDescent="0.2">
      <c r="A8" t="s">
        <v>64</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2017-05-16T15:22:38Z</dcterms:modified>
</cp:coreProperties>
</file>